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65989\Desktop\SENIOR DESIGN\Senior Design 2021-2022\"/>
    </mc:Choice>
  </mc:AlternateContent>
  <xr:revisionPtr revIDLastSave="0" documentId="8_{B979C2A1-8870-4961-8127-FDFCA70E94EE}" xr6:coauthVersionLast="47" xr6:coauthVersionMax="47" xr10:uidLastSave="{00000000-0000-0000-0000-000000000000}"/>
  <bookViews>
    <workbookView xWindow="1440" yWindow="1080" windowWidth="21432" windowHeight="11880" xr2:uid="{418FBB93-C152-46CD-922C-B558206AD5CA}"/>
  </bookViews>
  <sheets>
    <sheet name="Finalized BOM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2" l="1"/>
  <c r="P50" i="2" s="1"/>
  <c r="P49" i="2"/>
  <c r="N49" i="2"/>
  <c r="N48" i="2"/>
  <c r="P48" i="2" s="1"/>
  <c r="N47" i="2"/>
  <c r="P47" i="2" s="1"/>
  <c r="P46" i="2"/>
  <c r="N46" i="2"/>
  <c r="P45" i="2"/>
  <c r="N45" i="2"/>
  <c r="P44" i="2"/>
  <c r="N44" i="2"/>
  <c r="B44" i="2"/>
  <c r="B45" i="2" s="1"/>
  <c r="B46" i="2" s="1"/>
  <c r="B47" i="2" s="1"/>
  <c r="B48" i="2" s="1"/>
  <c r="N39" i="2"/>
  <c r="P39" i="2" s="1"/>
  <c r="N38" i="2"/>
  <c r="P38" i="2" s="1"/>
  <c r="N37" i="2"/>
  <c r="P37" i="2" s="1"/>
  <c r="N36" i="2"/>
  <c r="P36" i="2" s="1"/>
  <c r="N35" i="2"/>
  <c r="P35" i="2" s="1"/>
  <c r="P34" i="2"/>
  <c r="N34" i="2"/>
  <c r="N33" i="2"/>
  <c r="P33" i="2" s="1"/>
  <c r="N32" i="2"/>
  <c r="P32" i="2" s="1"/>
  <c r="N31" i="2"/>
  <c r="P31" i="2" s="1"/>
  <c r="N30" i="2"/>
  <c r="P30" i="2" s="1"/>
  <c r="N29" i="2"/>
  <c r="P29" i="2" s="1"/>
  <c r="P28" i="2"/>
  <c r="N28" i="2"/>
  <c r="N27" i="2"/>
  <c r="P27" i="2" s="1"/>
  <c r="N26" i="2"/>
  <c r="P26" i="2" s="1"/>
  <c r="N25" i="2"/>
  <c r="P25" i="2" s="1"/>
  <c r="N24" i="2"/>
  <c r="P24" i="2" s="1"/>
  <c r="N23" i="2"/>
  <c r="P23" i="2" s="1"/>
  <c r="P22" i="2"/>
  <c r="N22" i="2"/>
  <c r="D6" i="2" s="1"/>
  <c r="D13" i="2"/>
  <c r="D12" i="2"/>
  <c r="D11" i="2"/>
  <c r="D5" i="2"/>
  <c r="D4" i="2"/>
  <c r="D7" i="2" s="1"/>
  <c r="D8" i="2" s="1"/>
  <c r="D3" i="2"/>
  <c r="D15" i="2" l="1"/>
  <c r="D16" i="2" s="1"/>
  <c r="D14" i="2"/>
</calcChain>
</file>

<file path=xl/sharedStrings.xml><?xml version="1.0" encoding="utf-8"?>
<sst xmlns="http://schemas.openxmlformats.org/spreadsheetml/2006/main" count="205" uniqueCount="119">
  <si>
    <t>First BOM Totals</t>
  </si>
  <si>
    <t>Maturity Legend</t>
  </si>
  <si>
    <t>Total Part Cost</t>
  </si>
  <si>
    <t>Description</t>
  </si>
  <si>
    <t>Percent</t>
  </si>
  <si>
    <t>Total Shipping Cost</t>
  </si>
  <si>
    <t>Need Identified</t>
  </si>
  <si>
    <t>Total Labor Cost</t>
  </si>
  <si>
    <t>Part Specified</t>
  </si>
  <si>
    <t>Total Taxes</t>
  </si>
  <si>
    <t>Part Ordered</t>
  </si>
  <si>
    <t>Total Cost</t>
  </si>
  <si>
    <t>Part Received</t>
  </si>
  <si>
    <t>Cost/Budget Ratio</t>
  </si>
  <si>
    <t>Complete BOM Totals</t>
  </si>
  <si>
    <t>Budget Remaining</t>
  </si>
  <si>
    <t>First BOM - Order ASAP</t>
  </si>
  <si>
    <t>Team 503 - Danfoss Environmental Test Chamber - Bill of Materials - Total Budget: $5,000</t>
  </si>
  <si>
    <t>Main Components</t>
  </si>
  <si>
    <t>Part #</t>
  </si>
  <si>
    <t>Vendor</t>
  </si>
  <si>
    <t>Part Name</t>
  </si>
  <si>
    <t>Pack Quantity</t>
  </si>
  <si>
    <t>Model Number</t>
  </si>
  <si>
    <t>Part Description</t>
  </si>
  <si>
    <t>Link</t>
  </si>
  <si>
    <t>System Designation</t>
  </si>
  <si>
    <t>Pack Cost</t>
  </si>
  <si>
    <t>Shipping**</t>
  </si>
  <si>
    <t>Labor Cost</t>
  </si>
  <si>
    <t>Tax</t>
  </si>
  <si>
    <t>Order Quantity</t>
  </si>
  <si>
    <t>Maturity</t>
  </si>
  <si>
    <t>AliExpress</t>
  </si>
  <si>
    <t>Rubber Gasket</t>
  </si>
  <si>
    <t>-</t>
  </si>
  <si>
    <t>T-shaped rubber sealing strip, waterproof, dustproof</t>
  </si>
  <si>
    <t>Click Here</t>
  </si>
  <si>
    <t>Control</t>
  </si>
  <si>
    <t>Amazon</t>
  </si>
  <si>
    <t>Humidifier</t>
  </si>
  <si>
    <t>B089KGLP8Q</t>
  </si>
  <si>
    <t>Industrial humidifier, 85 pints per day, 24L water tank, 110V, upgraded version</t>
  </si>
  <si>
    <t>Jumper Wires</t>
  </si>
  <si>
    <t>B089FZ79CS</t>
  </si>
  <si>
    <t>Multicolored breadboard jumper wire kit with M-F, M-M, and F-F</t>
  </si>
  <si>
    <t>Arduino Mega</t>
  </si>
  <si>
    <t>B01H4ZLZLQ</t>
  </si>
  <si>
    <t>Arduino Mega 2560, USB cable</t>
  </si>
  <si>
    <t>Cart Wheels</t>
  </si>
  <si>
    <t xml:space="preserve">
MGUSDBA240DS</t>
  </si>
  <si>
    <t>4" heavy duty caster wheels (1200 lbs), with brakes and screws</t>
  </si>
  <si>
    <t>Accessibility</t>
  </si>
  <si>
    <t>Foam Sealing Strip</t>
  </si>
  <si>
    <t>B07QLLJWLY</t>
  </si>
  <si>
    <t>High density foam tap waterproof sealing strip 1" x 3/4" x 13'</t>
  </si>
  <si>
    <t>Grainger</t>
  </si>
  <si>
    <t>Duct Insulation</t>
  </si>
  <si>
    <t>Fiberglass duct insulation wrap, 0.75 lb density, 48in width, 25ft length</t>
  </si>
  <si>
    <t>Lowes</t>
  </si>
  <si>
    <t>Duct Sealant-</t>
  </si>
  <si>
    <t>KK0326</t>
  </si>
  <si>
    <t>64 fl-oz premium quality gray duct sealant</t>
  </si>
  <si>
    <t>McMaster-Carr</t>
  </si>
  <si>
    <t>Duct Take-Off</t>
  </si>
  <si>
    <t>4494N12</t>
  </si>
  <si>
    <t>Aluminum duct flange trade size 4.5 (Aluminum) 9/32" holes</t>
  </si>
  <si>
    <t>Support</t>
  </si>
  <si>
    <t>Moisture-Resistant Strip Heater</t>
  </si>
  <si>
    <t>3576K85</t>
  </si>
  <si>
    <t>500W strip heater, 8" x 1.5" x 0.3", Arduino controlled</t>
  </si>
  <si>
    <t>NorthStock</t>
  </si>
  <si>
    <t>Air Conditioner</t>
  </si>
  <si>
    <t>6KK17</t>
  </si>
  <si>
    <t>Air cooled portable A/C, 16,800 BTU, 115V</t>
  </si>
  <si>
    <t>Rackmount Solutions</t>
  </si>
  <si>
    <t>Ambient Air Adapter</t>
  </si>
  <si>
    <t>KSA076-4004</t>
  </si>
  <si>
    <t>Ambient air adapter for Koldwave 6KK14 &amp; 6KK17</t>
  </si>
  <si>
    <t>MarineVinylFabric</t>
  </si>
  <si>
    <t>Clear Vinyl</t>
  </si>
  <si>
    <t>80 gauge (2.0mm) marine grade clear vinyl, 54" wide</t>
  </si>
  <si>
    <t>TTI</t>
  </si>
  <si>
    <t>Temperature &amp; Humidity Sensor</t>
  </si>
  <si>
    <t>CC2D33</t>
  </si>
  <si>
    <t>Temperature &amp; humidity sensor, -40-125°C, +0.3°C, 0-100% RH, +3% RH</t>
  </si>
  <si>
    <t>Humidity Sensor</t>
  </si>
  <si>
    <t>HPP801A031</t>
  </si>
  <si>
    <t>Humidity sensor, 1-99% RH, +1% RH</t>
  </si>
  <si>
    <t>Home Depot</t>
  </si>
  <si>
    <t>Plastic Totes for Testing</t>
  </si>
  <si>
    <t>50 gallon (6.7 cubic foot) stacker box</t>
  </si>
  <si>
    <t>Humidifier Cart Base</t>
  </si>
  <si>
    <t>3/4" x 2' x 2' pre-primed plywood panel (free custom cut available)</t>
  </si>
  <si>
    <t>Condensate Tubing</t>
  </si>
  <si>
    <t>1/2" ID x 5/8" OD x 20' clear vinyl tubing</t>
  </si>
  <si>
    <t>Remaining BOM - Purchase after the above materials have been received</t>
  </si>
  <si>
    <t xml:space="preserve">Incidental Hardware </t>
  </si>
  <si>
    <t>Foil Duct</t>
  </si>
  <si>
    <t>D940003900</t>
  </si>
  <si>
    <t>Ductwork 6 in. x 25 ft. (Pending diameter of ambient air adapter) 
*Need info from Koldwave on condenser plenum dimensions</t>
  </si>
  <si>
    <t>Wig Nut for Screws</t>
  </si>
  <si>
    <t>1/4 in.-20 Stainless Steel Wing Nut. (Fits to secure screws and duct take off)</t>
  </si>
  <si>
    <t>Screws for Take-Offs-</t>
  </si>
  <si>
    <t>1/4 in.-20 x 3/4 in. Fits the holes of the duct take-off (9/32")</t>
  </si>
  <si>
    <t>Washer(s)</t>
  </si>
  <si>
    <t>1/4 in. Stainless Steel Flat Washer</t>
  </si>
  <si>
    <t>P-trap</t>
  </si>
  <si>
    <t>C9704B</t>
  </si>
  <si>
    <t>1-1/2 in. White Plastic Sink Drain P-Trap with Reversible J-Bend</t>
  </si>
  <si>
    <t>Temperature Controller***</t>
  </si>
  <si>
    <t>38615K77</t>
  </si>
  <si>
    <r>
      <t>Precision programmable temperature controller (</t>
    </r>
    <r>
      <rPr>
        <u/>
        <sz val="12"/>
        <color theme="1"/>
        <rFont val="Times New Roman"/>
        <family val="1"/>
      </rPr>
      <t>+</t>
    </r>
    <r>
      <rPr>
        <sz val="12"/>
        <color theme="1"/>
        <rFont val="Times New Roman"/>
        <family val="1"/>
      </rPr>
      <t>0.4°C)</t>
    </r>
  </si>
  <si>
    <t>Circulation pump</t>
  </si>
  <si>
    <t xml:space="preserve">
‎PULACO-1414</t>
  </si>
  <si>
    <t>Mini Submersible Water Pump (Aquariums, Fountain, Hydroponics)</t>
  </si>
  <si>
    <t>* Since all necessary machining will be completed at the FAMU-FSU College of Engineering, the total labor cost is $0</t>
  </si>
  <si>
    <t>** Shipping costs are estimates and may vary slightly</t>
  </si>
  <si>
    <t>*** This item may not be necessary, the heater needs to be tested with the Arduino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</si>
</sst>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333333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6161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164" fontId="3" fillId="0" borderId="6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9" fontId="3" fillId="3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9" fontId="3" fillId="0" borderId="24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9" fontId="3" fillId="0" borderId="31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28" xfId="2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wrapText="1"/>
    </xf>
    <xf numFmtId="0" fontId="6" fillId="0" borderId="38" xfId="2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/>
    </xf>
    <xf numFmtId="9" fontId="3" fillId="0" borderId="39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9" fontId="3" fillId="0" borderId="39" xfId="0" applyNumberFormat="1" applyFont="1" applyBorder="1" applyAlignment="1">
      <alignment horizontal="center"/>
    </xf>
    <xf numFmtId="0" fontId="3" fillId="4" borderId="0" xfId="0" applyFont="1" applyFill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44" fontId="3" fillId="0" borderId="41" xfId="1" applyFont="1" applyFill="1" applyBorder="1" applyAlignment="1">
      <alignment horizont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/>
    </xf>
    <xf numFmtId="9" fontId="3" fillId="0" borderId="42" xfId="0" applyNumberFormat="1" applyFont="1" applyBorder="1" applyAlignment="1">
      <alignment horizontal="center"/>
    </xf>
    <xf numFmtId="44" fontId="3" fillId="0" borderId="38" xfId="1" applyFont="1" applyFill="1" applyBorder="1" applyAlignment="1">
      <alignment horizontal="center"/>
    </xf>
    <xf numFmtId="0" fontId="6" fillId="0" borderId="41" xfId="2" applyFont="1" applyFill="1" applyBorder="1" applyAlignment="1">
      <alignment horizontal="center" vertical="center"/>
    </xf>
    <xf numFmtId="0" fontId="5" fillId="0" borderId="0" xfId="0" applyFont="1"/>
    <xf numFmtId="0" fontId="3" fillId="0" borderId="0" xfId="0" quotePrefix="1" applyFont="1"/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0" fillId="4" borderId="0" xfId="0" applyFill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33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5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ELEGOO-ATmega2560-ATMEGA16U2-Projects-Compliant/dp/B01H4ZLZLQ/ref=sr_1_1_sspa?keywords=arduino+mega&amp;qid=1638210124&amp;sr=8-1-spons&amp;psc=1&amp;spLa=ZW5jcnlwdGVkUXVhbGlmaWVyPUEyQUdBMDQ2Vk9FT0ZPJmVuY3J5cHRlZElkPUEwMzIyMTE3M0dXMURDTERZVFZQOCZlbmNyeXB0ZWRBZElkPUEwNDA1MjE3Mk5WUUhXTUtGMDVJOCZ3aWRnZXROYW1lPXNwX2F0ZiZhY3Rpb249Y2xpY2tSZWRpcmVjdCZkb05vdExvZ0NsaWNrPXRydWU=" TargetMode="External"/><Relationship Id="rId13" Type="http://schemas.openxmlformats.org/officeDocument/2006/relationships/hyperlink" Target="https://www.homedepot.com/p/UDP-1-2-in-I-D-x-5-8-in-O-D-x-20-ft-Clear-Vinyl-Tubing-T10007010/304185163" TargetMode="External"/><Relationship Id="rId18" Type="http://schemas.openxmlformats.org/officeDocument/2006/relationships/hyperlink" Target="https://www.homedepot.com/p/Hydro-Crunch-6-in-x-25-ft-Non-Insulated-Flexible-Aluminum-Ducting-with-Duct-Clamps-D940003900/303050663?source=shoppingads&amp;locale=en-US&amp;pla&amp;mtc=Shopping-VF-F_D29A-G-D29A-Multi-Multi-NA-Feed-PLA_LIA-NA-NA-MinorAppl_Special_Buys&amp;cm_mmc=Shopping-VF-F_D29A-G-D29A-Multi-Multi-NA-Feed-PLA_LIA-NA-NA-MinorAppl_Special_Buys-71700000042813121-58700005464629311-92700067963002094&amp;gclid=EAIaIQobChMI1-7Q377c9QIViK6GCh3bagj6EAQYASABEgKNzfD_BwE&amp;gclsrc=aw.ds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northstock.com/koldwave-6kk17bga2aa00-air-cooled-portable-ac-16-800-btu-hr-115-volt/" TargetMode="External"/><Relationship Id="rId21" Type="http://schemas.openxmlformats.org/officeDocument/2006/relationships/hyperlink" Target="https://www.homedepot.com/p/Everbilt-1-4-in-Stainless-Steel-Flat-Washer-6-Pack-800341/204276462" TargetMode="External"/><Relationship Id="rId7" Type="http://schemas.openxmlformats.org/officeDocument/2006/relationships/hyperlink" Target="https://www.lowes.com/pd/Design-Polymerics-64-fl-oz-Gray-Duct-Sealant/3736193?cm_mmc=shp-_-c-_-prd-_-plb-_-ggl-_-LIA_PLB_171_Air-Circulation-_-3736193-_-0-_-0-_-0&amp;ds_rl=1286981&amp;gclid=EAIaIQobChMIzYmM0_e99AIVDmKGCh3RkA7zEAQYAiABEgJCoPD_BwE&amp;gclsrc=aw.ds" TargetMode="External"/><Relationship Id="rId12" Type="http://schemas.openxmlformats.org/officeDocument/2006/relationships/hyperlink" Target="https://www.mcmaster.com/4494N12/" TargetMode="External"/><Relationship Id="rId17" Type="http://schemas.openxmlformats.org/officeDocument/2006/relationships/hyperlink" Target="https://www.rackmountsolutions.net/ambient-air-adapter-for-koldwave-6kk14-6kk17/" TargetMode="External"/><Relationship Id="rId25" Type="http://schemas.openxmlformats.org/officeDocument/2006/relationships/hyperlink" Target="https://www.mcmaster.com/38615K75/" TargetMode="External"/><Relationship Id="rId2" Type="http://schemas.openxmlformats.org/officeDocument/2006/relationships/hyperlink" Target="https://www.aliexpress.com/item/4000894906451.html?src=google&amp;aff_fcid=4c71461137e34344ac4125e3f60a7b86-1637786944691-04924-UneMJZVf&amp;aff_fsk=UneMJZVf&amp;aff_platform=aaf&amp;sk=UneMJZVf&amp;aff_trace_key=4c71461137e34344ac4125e3f60a7b86-1637786944691-04924-UneMJZVf&amp;terminal_id=3d93acbae7ce48919a84d7a389d877ad" TargetMode="External"/><Relationship Id="rId16" Type="http://schemas.openxmlformats.org/officeDocument/2006/relationships/hyperlink" Target="http://www.mcmaster.com/3576K85/" TargetMode="External"/><Relationship Id="rId20" Type="http://schemas.openxmlformats.org/officeDocument/2006/relationships/hyperlink" Target="https://www.homedepot.com/p/Hillman-1-4-in-20-Stainless-Steel-Wing-Nut-5-Pack-3001/204786138" TargetMode="External"/><Relationship Id="rId1" Type="http://schemas.openxmlformats.org/officeDocument/2006/relationships/hyperlink" Target="https://www.amazon.com/Ultrasonic-Industrial-Humidifier-1600-2100sq-ft-Upgraded/dp/B089KGLP8Q/ref=sr_1_8?keywords=industrial+humidifier&amp;qid=1638060581&amp;qsid=146-3959869-0737701&amp;s=home-garden&amp;sr=1-8&amp;sres=B08TVR8KFW%2CB00WAC9VKQ%2CB098NJ9RNX%2CB07T54BMKC%2CB089KGLP8Q%2CB08JG35ZN3%2CB07W5ND5KZ%2CB08B6865YV%2CB01DL5DG1K%2CB08HJ1LLX5%2CB089227J44%2CB089GXGMBR%2CB07Z5DYFRK%2CB00L2L3OXQ%2CB08V727C96%2CB089DDZ15S%2CB08Z814MT5%2CB00O0WOO74%2CB085H9K9N9%2CB0894SK7G5&amp;srpt=HUMIDIFIER" TargetMode="External"/><Relationship Id="rId6" Type="http://schemas.openxmlformats.org/officeDocument/2006/relationships/hyperlink" Target="https://www.amazon.com/TOAPPNER-Multicolored-Breadboard-Arduino-Raspberry/dp/B089FZ79CS/ref=sr_1_6?gclid=EAIaIQobChMI1OWrqui99AIVBW6GCh2ZrAiCEAAYASAAEgKUN_D_BwE&amp;hvadid=153729479170&amp;hvdev=c&amp;hvlocphy=1015213&amp;hvnetw=g&amp;hvqmt=e&amp;hvrand=12161658181333546926&amp;hvtargid=kwd-29069253415&amp;hydadcr=19103_9350913&amp;keywords=arduino+wires&amp;qid=1638197264&amp;sr=8-6" TargetMode="External"/><Relationship Id="rId11" Type="http://schemas.openxmlformats.org/officeDocument/2006/relationships/hyperlink" Target="https://www.amazon.com/Density-Waterproof-Neoprene-Single-Sided-Adhesive/dp/B07QMLQHB1/ref=asc_df_B07QQS7937/?tag=&amp;linkCode=df0&amp;hvadid=366309219598&amp;hvpos=&amp;hvnetw=g&amp;hvrand=14424824879636158740&amp;hvpone=&amp;hvptwo=&amp;hvqmt=&amp;hvdev=c&amp;hvdvcmdl=&amp;hvlocint=&amp;hvlocphy=9011553&amp;hvtargid=pla-795406503355&amp;ref=&amp;adgrpid=75985294773&amp;th=1" TargetMode="External"/><Relationship Id="rId24" Type="http://schemas.openxmlformats.org/officeDocument/2006/relationships/hyperlink" Target="https://www.amazon.com/PULACO-Submersible-Aquariums-Fountain-Hydroponics/dp/B07SJGKFT7/ref=sxin_14_pa_sp_search_thematic_sspa?adgrpid=1342504354200971&amp;cv_ct_cx=pl-36+pump&amp;hvadid=83906609030090&amp;hvbmt=bb&amp;hvdev=c&amp;hvlocphy=74217&amp;hvnetw=o&amp;hvqmt=b&amp;hvtargid=kwd-83906952360420%3Aloc-190&amp;hydadcr=18549_10738134&amp;keywords=pl-36+pump&amp;pd_rd_i=B07SJGKFT7&amp;pd_rd_r=bbe38c7c-3cc1-4df1-8f47-b4eee92fef53&amp;pd_rd_w=FoNuZ&amp;pd_rd_wg=2FHdb&amp;pf_rd_p=4ad71b32-b810-4124-8735-d02a39478d0c&amp;pf_rd_r=HG7XY8535B4157C6STA1&amp;qid=1643653542&amp;sr=1-3-a73d1c8c-2fd2-4f19-aa41-2df022bcb241-spons&amp;psc=1&amp;spLa=ZW5jcnlwdGVkUXVhbGlmaWVyPUEyV0pJNDdUV0c4UjBaJmVuY3J5cHRlZElkPUEwMzUxMjUxQTBGU0xTQUcxM01NJmVuY3J5cHRlZEFkSWQ9QTA2MDg4NTIyREtaNDlYVlNVQ1VCJndpZGdldE5hbWU9c3Bfc2VhcmNoX3RoZW1hdGljJmFjdGlvbj1jbGlja1JlZGlyZWN0JmRvTm90TG9nQ2xpY2s9dHJ1ZQ==" TargetMode="External"/><Relationship Id="rId5" Type="http://schemas.openxmlformats.org/officeDocument/2006/relationships/hyperlink" Target="https://www.marinevinylfabric.com/products/clear-marine-vinyl?variant=32075024728148" TargetMode="External"/><Relationship Id="rId15" Type="http://schemas.openxmlformats.org/officeDocument/2006/relationships/hyperlink" Target="https://www.homedepot.com/p/Columbia-Forest-Products-3-4-in-x-2-ft-x-2-ft-PureBond-Pre-Primed-Poplar-Plywood-Project-Panel-Free-Custom-Cut-Available-3165/204940170" TargetMode="External"/><Relationship Id="rId23" Type="http://schemas.openxmlformats.org/officeDocument/2006/relationships/hyperlink" Target="https://www.homedepot.com/p/Everbilt-1-1-2-in-White-Plastic-Sink-Drain-P-Trap-with-Reversible-J-Bend-C9704B/205153793" TargetMode="External"/><Relationship Id="rId10" Type="http://schemas.openxmlformats.org/officeDocument/2006/relationships/hyperlink" Target="https://www.tti.com/content/ttiinc/en/apps/part-detail.html?mfrShortname=AAS&amp;partsNumber=CC2D33&amp;customerPartsNumber=&amp;customerId=" TargetMode="External"/><Relationship Id="rId19" Type="http://schemas.openxmlformats.org/officeDocument/2006/relationships/hyperlink" Target="https://www.homedepot.com/p/Sterilite-50-Gal-Stacker-Box-14794K03/308820153" TargetMode="External"/><Relationship Id="rId4" Type="http://schemas.openxmlformats.org/officeDocument/2006/relationships/hyperlink" Target="https://www.grainger.com/product/6ZKK3?ef_id=CjwKCAiA4veMBhAMEiwAU4XRr0Zf_UXjc2Ygq9YBhUNIrOHmeHuc7kevAbAbffc6sNIhaqg2AuVAphoC3UwQAvD_BwE:G:s&amp;s_kwcid=AL!2966!3!496359975781!!!g!437083570213!&amp;gucid=N:N:PS:Paid:GGL:CSM-2295:4P7A1P:20501231&amp;gclid=CjwKCAiA4veMBhAMEiwAU4XRr0Zf_UXjc2Ygq9YBhUNIrOHmeHuc7kevAbAbffc6sNIhaqg2AuVAphoC3UwQAvD_BwE&amp;gclsrc=aw.ds" TargetMode="External"/><Relationship Id="rId9" Type="http://schemas.openxmlformats.org/officeDocument/2006/relationships/hyperlink" Target="https://www.tti.com/content/ttiinc/en/apps/part-detail.html?mfrShortname=TES&amp;partsNumber=HPP801A031&amp;customerPartsNumber=&amp;customerId=" TargetMode="External"/><Relationship Id="rId14" Type="http://schemas.openxmlformats.org/officeDocument/2006/relationships/hyperlink" Target="https://www.amazon.com/Swivel-Rubber-Locking-1200lbs-Casters/dp/B07DB45V1L/ref=asc_df_B07DB45V1L/?tag=hyprod-20&amp;linkCode=df0&amp;hvadid=242041752699&amp;hvpos=&amp;hvnetw=g&amp;hvrand=564979500188710443&amp;hvpone=&amp;hvptwo=&amp;hvqmt=&amp;hvdev=c&amp;hvdvcmdl=&amp;hvlocint=&amp;hvlocphy=9011574&amp;hvtargid=pla-522845612330&amp;psc=1" TargetMode="External"/><Relationship Id="rId22" Type="http://schemas.openxmlformats.org/officeDocument/2006/relationships/hyperlink" Target="http://www.homedepot.com/p/Everbilt-1-4-in-20-x-1-2-in-Combo-Round-Head-Zinc-Plated-Machine-Screw-5-Pack-803461/204274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A1F1-F534-4264-A25F-635A81E9E163}">
  <dimension ref="A1:S91"/>
  <sheetViews>
    <sheetView tabSelected="1" zoomScale="50" zoomScaleNormal="50" workbookViewId="0">
      <selection activeCell="Q30" sqref="Q30"/>
    </sheetView>
  </sheetViews>
  <sheetFormatPr defaultRowHeight="14.4" x14ac:dyDescent="0.3"/>
  <cols>
    <col min="1" max="1" width="3.5546875" customWidth="1"/>
    <col min="2" max="2" width="9.109375" bestFit="1" customWidth="1"/>
    <col min="3" max="3" width="25.44140625" customWidth="1"/>
    <col min="4" max="4" width="13.109375" customWidth="1"/>
    <col min="5" max="5" width="18.33203125" customWidth="1"/>
    <col min="6" max="6" width="18.88671875" customWidth="1"/>
    <col min="7" max="7" width="19.33203125" customWidth="1"/>
    <col min="8" max="8" width="81.6640625" customWidth="1"/>
    <col min="9" max="9" width="14.5546875" customWidth="1"/>
    <col min="10" max="10" width="21.88671875" customWidth="1"/>
    <col min="11" max="11" width="13.44140625" customWidth="1"/>
    <col min="12" max="12" width="15" bestFit="1" customWidth="1"/>
    <col min="13" max="13" width="13.33203125" customWidth="1"/>
    <col min="14" max="14" width="12.109375" customWidth="1"/>
    <col min="15" max="15" width="17" customWidth="1"/>
    <col min="16" max="16" width="14.44140625" customWidth="1"/>
    <col min="17" max="17" width="10.6640625" customWidth="1"/>
  </cols>
  <sheetData>
    <row r="1" spans="1:19" ht="16.2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.2" thickBot="1" x14ac:dyDescent="0.35">
      <c r="A2" s="1"/>
      <c r="B2" s="87" t="s">
        <v>0</v>
      </c>
      <c r="C2" s="88"/>
      <c r="D2" s="89"/>
      <c r="E2" s="1"/>
      <c r="F2" s="87" t="s">
        <v>1</v>
      </c>
      <c r="G2" s="8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6" x14ac:dyDescent="0.3">
      <c r="A3" s="1"/>
      <c r="B3" s="90" t="s">
        <v>2</v>
      </c>
      <c r="C3" s="91"/>
      <c r="D3" s="2">
        <f>(K22*O22)+(K23*O23)+(K24*O24)+(K25*O25)+(K27*O27)+(K28*O28)+(K29*O29)+(K30*O30)+(K34*O34)+(K32*O32)+(K35*O35)+(K36*O36)+(K31*O31)+(K33*O33)+(K38*O38)+(K39*O39)+(K37*O37)</f>
        <v>4164.8799999999992</v>
      </c>
      <c r="E3" s="1"/>
      <c r="F3" s="3" t="s">
        <v>3</v>
      </c>
      <c r="G3" s="4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">
      <c r="A4" s="1"/>
      <c r="B4" s="85" t="s">
        <v>5</v>
      </c>
      <c r="C4" s="86"/>
      <c r="D4" s="5">
        <f>SUM(L22:L39)</f>
        <v>97.84</v>
      </c>
      <c r="E4" s="1"/>
      <c r="F4" s="6" t="s">
        <v>6</v>
      </c>
      <c r="G4" s="7">
        <v>0.25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6" x14ac:dyDescent="0.3">
      <c r="A5" s="1"/>
      <c r="B5" s="90" t="s">
        <v>7</v>
      </c>
      <c r="C5" s="91"/>
      <c r="D5" s="2">
        <f>SUM(M22:M36)</f>
        <v>0</v>
      </c>
      <c r="E5" s="1"/>
      <c r="F5" s="8" t="s">
        <v>8</v>
      </c>
      <c r="G5" s="9">
        <v>0.5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6" x14ac:dyDescent="0.3">
      <c r="A6" s="1"/>
      <c r="B6" s="85" t="s">
        <v>9</v>
      </c>
      <c r="C6" s="86"/>
      <c r="D6" s="5">
        <f>SUM(N22:N39)</f>
        <v>250.50899999999999</v>
      </c>
      <c r="E6" s="1"/>
      <c r="F6" s="6" t="s">
        <v>10</v>
      </c>
      <c r="G6" s="7">
        <v>0.75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6.2" thickBot="1" x14ac:dyDescent="0.35">
      <c r="A7" s="1"/>
      <c r="B7" s="90" t="s">
        <v>11</v>
      </c>
      <c r="C7" s="91"/>
      <c r="D7" s="2">
        <f>SUM(D3:D6)</f>
        <v>4513.2289999999994</v>
      </c>
      <c r="E7" s="1"/>
      <c r="F7" s="10" t="s">
        <v>12</v>
      </c>
      <c r="G7" s="11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2" thickBot="1" x14ac:dyDescent="0.35">
      <c r="A8" s="1"/>
      <c r="B8" s="95" t="s">
        <v>13</v>
      </c>
      <c r="C8" s="96"/>
      <c r="D8" s="11">
        <f>D7/5000</f>
        <v>0.90264579999999983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6.2" thickBot="1" x14ac:dyDescent="0.35">
      <c r="A9" s="1"/>
      <c r="B9" s="12"/>
      <c r="C9" s="12"/>
      <c r="D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6.2" thickBot="1" x14ac:dyDescent="0.35">
      <c r="A10" s="1"/>
      <c r="B10" s="87" t="s">
        <v>14</v>
      </c>
      <c r="C10" s="88"/>
      <c r="D10" s="8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6" x14ac:dyDescent="0.3">
      <c r="A11" s="1"/>
      <c r="B11" s="90" t="s">
        <v>2</v>
      </c>
      <c r="C11" s="91"/>
      <c r="D11" s="2">
        <f>(K22*O22)+(K23*O23)+(K24*O24)+(K25*O25)+(K27*O27)+(K28*O28)+(K29*O29)+(K30*O30)+(K34*O34)+(K32*O32)+(K35*O35)+(K36*O36)+(K31*O31)+(K33*O33)+(K38*O38)+(K39*O39)+(K46*O46)+(K44*O44)+(K45*O45)+(K47*O47)+(K48*O48)+(K50*O50)+(K49*O49)+(K37*O37)+(K26*O26)</f>
        <v>4428.4799999999996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6" x14ac:dyDescent="0.3">
      <c r="A12" s="1"/>
      <c r="B12" s="85" t="s">
        <v>5</v>
      </c>
      <c r="C12" s="86"/>
      <c r="D12" s="5">
        <f>SUM(L22:L39)+SUM(L44:L50)</f>
        <v>106.73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6" x14ac:dyDescent="0.3">
      <c r="A13" s="1"/>
      <c r="B13" s="90" t="s">
        <v>7</v>
      </c>
      <c r="C13" s="91"/>
      <c r="D13" s="2">
        <f>SUM(M22:M39)+SUM(M44:M50)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6" x14ac:dyDescent="0.3">
      <c r="A14" s="1"/>
      <c r="B14" s="85" t="s">
        <v>9</v>
      </c>
      <c r="C14" s="86"/>
      <c r="D14" s="5">
        <f>SUM(N22:N39)+SUM(N44:N50)</f>
        <v>265.7088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6" x14ac:dyDescent="0.3">
      <c r="A15" s="1"/>
      <c r="B15" s="90" t="s">
        <v>11</v>
      </c>
      <c r="C15" s="91"/>
      <c r="D15" s="2">
        <f>SUM(P22:P39)+SUM(P44:P50)</f>
        <v>4798.7407999999987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6.2" thickBot="1" x14ac:dyDescent="0.35">
      <c r="A16" s="1"/>
      <c r="B16" s="95" t="s">
        <v>15</v>
      </c>
      <c r="C16" s="96"/>
      <c r="D16" s="14">
        <f>5000-D15</f>
        <v>201.25920000000133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6" x14ac:dyDescent="0.3">
      <c r="A17" s="1"/>
      <c r="B17" s="12"/>
      <c r="C17" s="12"/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6.2" thickBot="1" x14ac:dyDescent="0.35">
      <c r="A18" s="1"/>
      <c r="B18" s="97" t="s">
        <v>16</v>
      </c>
      <c r="C18" s="97"/>
      <c r="D18" s="97"/>
      <c r="E18" s="9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6" x14ac:dyDescent="0.3">
      <c r="A19" s="1"/>
      <c r="B19" s="98" t="s">
        <v>17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00"/>
      <c r="R19" s="1"/>
      <c r="S19" s="1"/>
    </row>
    <row r="20" spans="1:19" ht="16.2" thickBot="1" x14ac:dyDescent="0.35">
      <c r="A20" s="1"/>
      <c r="B20" s="92" t="s">
        <v>18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1"/>
      <c r="S20" s="1"/>
    </row>
    <row r="21" spans="1:19" ht="16.2" thickBot="1" x14ac:dyDescent="0.35">
      <c r="A21" s="1"/>
      <c r="B21" s="15" t="s">
        <v>19</v>
      </c>
      <c r="C21" s="16" t="s">
        <v>20</v>
      </c>
      <c r="D21" s="102" t="s">
        <v>21</v>
      </c>
      <c r="E21" s="102"/>
      <c r="F21" s="16" t="s">
        <v>22</v>
      </c>
      <c r="G21" s="16" t="s">
        <v>23</v>
      </c>
      <c r="H21" s="16" t="s">
        <v>24</v>
      </c>
      <c r="I21" s="16" t="s">
        <v>25</v>
      </c>
      <c r="J21" s="16" t="s">
        <v>26</v>
      </c>
      <c r="K21" s="16" t="s">
        <v>27</v>
      </c>
      <c r="L21" s="16" t="s">
        <v>28</v>
      </c>
      <c r="M21" s="16" t="s">
        <v>29</v>
      </c>
      <c r="N21" s="16" t="s">
        <v>30</v>
      </c>
      <c r="O21" s="16" t="s">
        <v>31</v>
      </c>
      <c r="P21" s="16" t="s">
        <v>11</v>
      </c>
      <c r="Q21" s="17" t="s">
        <v>32</v>
      </c>
      <c r="R21" s="1"/>
      <c r="S21" s="1"/>
    </row>
    <row r="22" spans="1:19" ht="15.6" x14ac:dyDescent="0.3">
      <c r="A22" s="1"/>
      <c r="B22" s="18">
        <v>1</v>
      </c>
      <c r="C22" s="19" t="s">
        <v>33</v>
      </c>
      <c r="D22" s="103" t="s">
        <v>34</v>
      </c>
      <c r="E22" s="103"/>
      <c r="F22" s="19">
        <v>1</v>
      </c>
      <c r="G22" s="19" t="s">
        <v>35</v>
      </c>
      <c r="H22" s="19" t="s">
        <v>36</v>
      </c>
      <c r="I22" s="20" t="s">
        <v>37</v>
      </c>
      <c r="J22" s="19" t="s">
        <v>38</v>
      </c>
      <c r="K22" s="21">
        <v>30.75</v>
      </c>
      <c r="L22" s="21">
        <v>0</v>
      </c>
      <c r="M22" s="21">
        <v>0</v>
      </c>
      <c r="N22" s="21">
        <f>K22*O22*0.06</f>
        <v>5.5350000000000001</v>
      </c>
      <c r="O22" s="19">
        <v>3</v>
      </c>
      <c r="P22" s="21">
        <f>K22*O22+L22+M22+N22</f>
        <v>97.784999999999997</v>
      </c>
      <c r="Q22" s="22">
        <v>0.75</v>
      </c>
      <c r="R22" s="1"/>
      <c r="S22" s="1"/>
    </row>
    <row r="23" spans="1:19" ht="15.6" x14ac:dyDescent="0.3">
      <c r="A23" s="1"/>
      <c r="B23" s="23">
        <v>2</v>
      </c>
      <c r="C23" s="24" t="s">
        <v>39</v>
      </c>
      <c r="D23" s="101" t="s">
        <v>40</v>
      </c>
      <c r="E23" s="101"/>
      <c r="F23" s="24">
        <v>1</v>
      </c>
      <c r="G23" s="25" t="s">
        <v>41</v>
      </c>
      <c r="H23" s="24" t="s">
        <v>42</v>
      </c>
      <c r="I23" s="26" t="s">
        <v>37</v>
      </c>
      <c r="J23" s="24" t="s">
        <v>38</v>
      </c>
      <c r="K23" s="27">
        <v>289.98</v>
      </c>
      <c r="L23" s="104">
        <v>0</v>
      </c>
      <c r="M23" s="27">
        <v>0</v>
      </c>
      <c r="N23" s="27">
        <f t="shared" ref="N23:N39" si="0">K23*O23*0.06</f>
        <v>17.398800000000001</v>
      </c>
      <c r="O23" s="24">
        <v>1</v>
      </c>
      <c r="P23" s="27">
        <f>K23*O23+L23+M23+N23</f>
        <v>307.37880000000001</v>
      </c>
      <c r="Q23" s="28">
        <v>0.75</v>
      </c>
      <c r="R23" s="1"/>
      <c r="S23" s="1"/>
    </row>
    <row r="24" spans="1:19" ht="15.6" x14ac:dyDescent="0.3">
      <c r="A24" s="1"/>
      <c r="B24" s="23">
        <v>3</v>
      </c>
      <c r="C24" s="24" t="s">
        <v>39</v>
      </c>
      <c r="D24" s="101" t="s">
        <v>43</v>
      </c>
      <c r="E24" s="101"/>
      <c r="F24" s="24">
        <v>360</v>
      </c>
      <c r="G24" s="24" t="s">
        <v>44</v>
      </c>
      <c r="H24" s="24" t="s">
        <v>45</v>
      </c>
      <c r="I24" s="26" t="s">
        <v>37</v>
      </c>
      <c r="J24" s="24" t="s">
        <v>38</v>
      </c>
      <c r="K24" s="27">
        <v>17.989999999999998</v>
      </c>
      <c r="L24" s="105"/>
      <c r="M24" s="27">
        <v>0</v>
      </c>
      <c r="N24" s="27">
        <f t="shared" si="0"/>
        <v>1.0793999999999999</v>
      </c>
      <c r="O24" s="24">
        <v>1</v>
      </c>
      <c r="P24" s="27">
        <f t="shared" ref="P24:P29" si="1">K24*O24+L24+M24+N24</f>
        <v>19.069399999999998</v>
      </c>
      <c r="Q24" s="28">
        <v>0.75</v>
      </c>
      <c r="R24" s="1"/>
      <c r="S24" s="1"/>
    </row>
    <row r="25" spans="1:19" ht="15.6" x14ac:dyDescent="0.3">
      <c r="A25" s="1"/>
      <c r="B25" s="23">
        <v>4</v>
      </c>
      <c r="C25" s="24" t="s">
        <v>39</v>
      </c>
      <c r="D25" s="101" t="s">
        <v>46</v>
      </c>
      <c r="E25" s="101"/>
      <c r="F25" s="24">
        <v>1</v>
      </c>
      <c r="G25" s="24" t="s">
        <v>47</v>
      </c>
      <c r="H25" s="24" t="s">
        <v>48</v>
      </c>
      <c r="I25" s="26" t="s">
        <v>37</v>
      </c>
      <c r="J25" s="24" t="s">
        <v>38</v>
      </c>
      <c r="K25" s="27">
        <v>17.489999999999998</v>
      </c>
      <c r="L25" s="105"/>
      <c r="M25" s="27">
        <v>0</v>
      </c>
      <c r="N25" s="27">
        <f t="shared" si="0"/>
        <v>1.0493999999999999</v>
      </c>
      <c r="O25" s="24">
        <v>1</v>
      </c>
      <c r="P25" s="27">
        <f t="shared" si="1"/>
        <v>18.539399999999997</v>
      </c>
      <c r="Q25" s="28">
        <v>0.75</v>
      </c>
      <c r="R25" s="1"/>
      <c r="S25" s="1"/>
    </row>
    <row r="26" spans="1:19" ht="15.6" x14ac:dyDescent="0.3">
      <c r="A26" s="1"/>
      <c r="B26" s="23">
        <v>5</v>
      </c>
      <c r="C26" s="24" t="s">
        <v>39</v>
      </c>
      <c r="D26" s="107" t="s">
        <v>49</v>
      </c>
      <c r="E26" s="107"/>
      <c r="F26" s="24">
        <v>4</v>
      </c>
      <c r="G26" s="24" t="s">
        <v>50</v>
      </c>
      <c r="H26" s="24" t="s">
        <v>51</v>
      </c>
      <c r="I26" s="26" t="s">
        <v>37</v>
      </c>
      <c r="J26" s="24" t="s">
        <v>52</v>
      </c>
      <c r="K26" s="27">
        <v>10.27</v>
      </c>
      <c r="L26" s="105"/>
      <c r="M26" s="27">
        <v>0</v>
      </c>
      <c r="N26" s="27">
        <f>K26*O26*0.06</f>
        <v>0.61619999999999997</v>
      </c>
      <c r="O26" s="24">
        <v>1</v>
      </c>
      <c r="P26" s="27">
        <f t="shared" si="1"/>
        <v>10.886199999999999</v>
      </c>
      <c r="Q26" s="28">
        <v>0.75</v>
      </c>
      <c r="R26" s="1"/>
      <c r="S26" s="1"/>
    </row>
    <row r="27" spans="1:19" ht="15.6" x14ac:dyDescent="0.3">
      <c r="A27" s="1"/>
      <c r="B27" s="23">
        <v>6</v>
      </c>
      <c r="C27" s="24" t="s">
        <v>39</v>
      </c>
      <c r="D27" s="101" t="s">
        <v>53</v>
      </c>
      <c r="E27" s="101"/>
      <c r="F27" s="24">
        <v>1</v>
      </c>
      <c r="G27" s="24" t="s">
        <v>54</v>
      </c>
      <c r="H27" s="24" t="s">
        <v>55</v>
      </c>
      <c r="I27" s="26" t="s">
        <v>37</v>
      </c>
      <c r="J27" s="24" t="s">
        <v>38</v>
      </c>
      <c r="K27" s="27">
        <v>20.79</v>
      </c>
      <c r="L27" s="106"/>
      <c r="M27" s="27">
        <v>0</v>
      </c>
      <c r="N27" s="27">
        <f t="shared" si="0"/>
        <v>2.4947999999999997</v>
      </c>
      <c r="O27" s="24">
        <v>2</v>
      </c>
      <c r="P27" s="27">
        <f t="shared" si="1"/>
        <v>44.074799999999996</v>
      </c>
      <c r="Q27" s="28">
        <v>0.75</v>
      </c>
      <c r="R27" s="1"/>
      <c r="S27" s="1"/>
    </row>
    <row r="28" spans="1:19" ht="15.6" x14ac:dyDescent="0.3">
      <c r="A28" s="1"/>
      <c r="B28" s="31">
        <v>7</v>
      </c>
      <c r="C28" s="32" t="s">
        <v>56</v>
      </c>
      <c r="D28" s="108" t="s">
        <v>57</v>
      </c>
      <c r="E28" s="108"/>
      <c r="F28" s="32">
        <v>1</v>
      </c>
      <c r="G28" s="32">
        <v>670378</v>
      </c>
      <c r="H28" s="32" t="s">
        <v>58</v>
      </c>
      <c r="I28" s="33" t="s">
        <v>37</v>
      </c>
      <c r="J28" s="32" t="s">
        <v>38</v>
      </c>
      <c r="K28" s="34">
        <v>67.540000000000006</v>
      </c>
      <c r="L28" s="34">
        <v>37.020000000000003</v>
      </c>
      <c r="M28" s="34">
        <v>0</v>
      </c>
      <c r="N28" s="34">
        <f t="shared" si="0"/>
        <v>4.0524000000000004</v>
      </c>
      <c r="O28" s="32">
        <v>1</v>
      </c>
      <c r="P28" s="34">
        <f t="shared" si="1"/>
        <v>108.61240000000001</v>
      </c>
      <c r="Q28" s="35">
        <v>0.75</v>
      </c>
      <c r="R28" s="1"/>
      <c r="S28" s="1"/>
    </row>
    <row r="29" spans="1:19" ht="15.6" x14ac:dyDescent="0.3">
      <c r="A29" s="1"/>
      <c r="B29" s="23">
        <v>8</v>
      </c>
      <c r="C29" s="24" t="s">
        <v>59</v>
      </c>
      <c r="D29" s="101" t="s">
        <v>60</v>
      </c>
      <c r="E29" s="101"/>
      <c r="F29" s="24">
        <v>1</v>
      </c>
      <c r="G29" s="36" t="s">
        <v>61</v>
      </c>
      <c r="H29" s="36" t="s">
        <v>62</v>
      </c>
      <c r="I29" s="26" t="s">
        <v>37</v>
      </c>
      <c r="J29" s="24" t="s">
        <v>38</v>
      </c>
      <c r="K29" s="27">
        <v>16.579999999999998</v>
      </c>
      <c r="L29" s="37">
        <v>5.99</v>
      </c>
      <c r="M29" s="27">
        <v>0</v>
      </c>
      <c r="N29" s="27">
        <f t="shared" si="0"/>
        <v>0.99479999999999991</v>
      </c>
      <c r="O29" s="24">
        <v>1</v>
      </c>
      <c r="P29" s="27">
        <f t="shared" si="1"/>
        <v>23.564800000000002</v>
      </c>
      <c r="Q29" s="28">
        <v>0.75</v>
      </c>
      <c r="R29" s="1"/>
      <c r="S29" s="1"/>
    </row>
    <row r="30" spans="1:19" ht="15.6" x14ac:dyDescent="0.3">
      <c r="A30" s="1"/>
      <c r="B30" s="31">
        <v>9</v>
      </c>
      <c r="C30" s="32" t="s">
        <v>63</v>
      </c>
      <c r="D30" s="108" t="s">
        <v>64</v>
      </c>
      <c r="E30" s="108"/>
      <c r="F30" s="38">
        <v>6</v>
      </c>
      <c r="G30" s="39" t="s">
        <v>65</v>
      </c>
      <c r="H30" s="32" t="s">
        <v>66</v>
      </c>
      <c r="I30" s="40" t="s">
        <v>37</v>
      </c>
      <c r="J30" s="32" t="s">
        <v>67</v>
      </c>
      <c r="K30" s="34">
        <v>27.26</v>
      </c>
      <c r="L30" s="109">
        <v>17</v>
      </c>
      <c r="M30" s="34">
        <v>0</v>
      </c>
      <c r="N30" s="34">
        <f t="shared" si="0"/>
        <v>4.9067999999999996</v>
      </c>
      <c r="O30" s="32">
        <v>3</v>
      </c>
      <c r="P30" s="34">
        <f>K30*O30+L30+M30+N30</f>
        <v>103.68680000000001</v>
      </c>
      <c r="Q30" s="35">
        <v>0.75</v>
      </c>
      <c r="R30" s="1"/>
      <c r="S30" s="1"/>
    </row>
    <row r="31" spans="1:19" ht="15.6" x14ac:dyDescent="0.3">
      <c r="A31" s="1"/>
      <c r="B31" s="31">
        <v>10</v>
      </c>
      <c r="C31" s="32" t="s">
        <v>63</v>
      </c>
      <c r="D31" s="108" t="s">
        <v>68</v>
      </c>
      <c r="E31" s="108"/>
      <c r="F31" s="32">
        <v>1</v>
      </c>
      <c r="G31" s="32" t="s">
        <v>69</v>
      </c>
      <c r="H31" s="32" t="s">
        <v>70</v>
      </c>
      <c r="I31" s="42" t="s">
        <v>37</v>
      </c>
      <c r="J31" s="32" t="s">
        <v>38</v>
      </c>
      <c r="K31" s="34">
        <v>42.86</v>
      </c>
      <c r="L31" s="110"/>
      <c r="M31" s="34">
        <v>0</v>
      </c>
      <c r="N31" s="34">
        <f>K31*O31*0.06</f>
        <v>7.7147999999999985</v>
      </c>
      <c r="O31" s="32">
        <v>3</v>
      </c>
      <c r="P31" s="34">
        <f>K31*O31+M31+N31</f>
        <v>136.29479999999998</v>
      </c>
      <c r="Q31" s="35">
        <v>0.75</v>
      </c>
      <c r="R31" s="1"/>
      <c r="S31" s="1"/>
    </row>
    <row r="32" spans="1:19" ht="15.6" x14ac:dyDescent="0.3">
      <c r="A32" s="1"/>
      <c r="B32" s="23">
        <v>11</v>
      </c>
      <c r="C32" s="24" t="s">
        <v>71</v>
      </c>
      <c r="D32" s="101" t="s">
        <v>72</v>
      </c>
      <c r="E32" s="101"/>
      <c r="F32" s="24">
        <v>1</v>
      </c>
      <c r="G32" s="24" t="s">
        <v>73</v>
      </c>
      <c r="H32" s="24" t="s">
        <v>74</v>
      </c>
      <c r="I32" s="26" t="s">
        <v>37</v>
      </c>
      <c r="J32" s="24" t="s">
        <v>38</v>
      </c>
      <c r="K32" s="27">
        <v>2775.99</v>
      </c>
      <c r="L32" s="27">
        <v>0</v>
      </c>
      <c r="M32" s="27">
        <v>0</v>
      </c>
      <c r="N32" s="27">
        <f>K32*O32*0.06</f>
        <v>166.55939999999998</v>
      </c>
      <c r="O32" s="24">
        <v>1</v>
      </c>
      <c r="P32" s="27">
        <f>K32*O32+L32+M32+N32</f>
        <v>2942.5493999999999</v>
      </c>
      <c r="Q32" s="28">
        <v>0.75</v>
      </c>
      <c r="R32" s="1"/>
      <c r="S32" s="1"/>
    </row>
    <row r="33" spans="1:19" ht="15.6" x14ac:dyDescent="0.3">
      <c r="A33" s="1"/>
      <c r="B33" s="31">
        <v>12</v>
      </c>
      <c r="C33" s="32" t="s">
        <v>75</v>
      </c>
      <c r="D33" s="108" t="s">
        <v>76</v>
      </c>
      <c r="E33" s="108"/>
      <c r="F33" s="32">
        <v>1</v>
      </c>
      <c r="G33" s="32" t="s">
        <v>77</v>
      </c>
      <c r="H33" s="32" t="s">
        <v>78</v>
      </c>
      <c r="I33" s="42" t="s">
        <v>37</v>
      </c>
      <c r="J33" s="32" t="s">
        <v>38</v>
      </c>
      <c r="K33" s="34">
        <v>400</v>
      </c>
      <c r="L33" s="34">
        <v>0</v>
      </c>
      <c r="M33" s="34">
        <v>0</v>
      </c>
      <c r="N33" s="34">
        <f>K33*O33*0.06</f>
        <v>24</v>
      </c>
      <c r="O33" s="32">
        <v>1</v>
      </c>
      <c r="P33" s="34">
        <f>K33*O33+L33+M33+N33</f>
        <v>424</v>
      </c>
      <c r="Q33" s="35">
        <v>0.75</v>
      </c>
      <c r="R33" s="1"/>
      <c r="S33" s="1"/>
    </row>
    <row r="34" spans="1:19" ht="15.6" x14ac:dyDescent="0.3">
      <c r="A34" s="1"/>
      <c r="B34" s="8">
        <v>13</v>
      </c>
      <c r="C34" s="43" t="s">
        <v>79</v>
      </c>
      <c r="D34" s="112" t="s">
        <v>80</v>
      </c>
      <c r="E34" s="112"/>
      <c r="F34" s="43">
        <v>1</v>
      </c>
      <c r="G34" s="44" t="s">
        <v>35</v>
      </c>
      <c r="H34" s="44" t="s">
        <v>81</v>
      </c>
      <c r="I34" s="45" t="s">
        <v>37</v>
      </c>
      <c r="J34" s="43" t="s">
        <v>38</v>
      </c>
      <c r="K34" s="46">
        <v>26.95</v>
      </c>
      <c r="L34" s="27">
        <v>28.73</v>
      </c>
      <c r="M34" s="46">
        <v>0</v>
      </c>
      <c r="N34" s="46">
        <f>K34*O34*0.06</f>
        <v>3.234</v>
      </c>
      <c r="O34" s="43">
        <v>2</v>
      </c>
      <c r="P34" s="46">
        <f>K34*O34+L34+M34+N34</f>
        <v>85.86399999999999</v>
      </c>
      <c r="Q34" s="9">
        <v>0.75</v>
      </c>
      <c r="R34" s="1"/>
      <c r="S34" s="1"/>
    </row>
    <row r="35" spans="1:19" ht="15.6" x14ac:dyDescent="0.3">
      <c r="A35" s="1"/>
      <c r="B35" s="31">
        <v>14</v>
      </c>
      <c r="C35" s="32" t="s">
        <v>82</v>
      </c>
      <c r="D35" s="108" t="s">
        <v>83</v>
      </c>
      <c r="E35" s="108"/>
      <c r="F35" s="32">
        <v>1</v>
      </c>
      <c r="G35" s="32" t="s">
        <v>84</v>
      </c>
      <c r="H35" s="32" t="s">
        <v>85</v>
      </c>
      <c r="I35" s="42" t="s">
        <v>37</v>
      </c>
      <c r="J35" s="32" t="s">
        <v>38</v>
      </c>
      <c r="K35" s="34">
        <v>8.01</v>
      </c>
      <c r="L35" s="113">
        <v>9.1</v>
      </c>
      <c r="M35" s="34">
        <v>0</v>
      </c>
      <c r="N35" s="34">
        <f t="shared" si="0"/>
        <v>1.9223999999999999</v>
      </c>
      <c r="O35" s="32">
        <v>4</v>
      </c>
      <c r="P35" s="34">
        <f>K35*O35+L35+M35+N35</f>
        <v>43.062400000000004</v>
      </c>
      <c r="Q35" s="35">
        <v>0.75</v>
      </c>
      <c r="R35" s="1"/>
      <c r="S35" s="1"/>
    </row>
    <row r="36" spans="1:19" ht="15.6" x14ac:dyDescent="0.3">
      <c r="A36" s="1"/>
      <c r="B36" s="47">
        <v>15</v>
      </c>
      <c r="C36" s="48" t="s">
        <v>82</v>
      </c>
      <c r="D36" s="114" t="s">
        <v>86</v>
      </c>
      <c r="E36" s="114"/>
      <c r="F36" s="48">
        <v>1</v>
      </c>
      <c r="G36" s="48" t="s">
        <v>87</v>
      </c>
      <c r="H36" s="48" t="s">
        <v>88</v>
      </c>
      <c r="I36" s="49" t="s">
        <v>37</v>
      </c>
      <c r="J36" s="48" t="s">
        <v>38</v>
      </c>
      <c r="K36" s="41">
        <v>6.27</v>
      </c>
      <c r="L36" s="109"/>
      <c r="M36" s="41">
        <v>0</v>
      </c>
      <c r="N36" s="41">
        <f t="shared" si="0"/>
        <v>1.5047999999999999</v>
      </c>
      <c r="O36" s="48">
        <v>4</v>
      </c>
      <c r="P36" s="41">
        <f>K36*O36+M36+N36</f>
        <v>26.584799999999998</v>
      </c>
      <c r="Q36" s="50">
        <v>0.75</v>
      </c>
      <c r="R36" s="1"/>
      <c r="S36" s="1"/>
    </row>
    <row r="37" spans="1:19" ht="15.6" x14ac:dyDescent="0.3">
      <c r="A37" s="1"/>
      <c r="B37" s="23">
        <v>16</v>
      </c>
      <c r="C37" s="24" t="s">
        <v>89</v>
      </c>
      <c r="D37" s="115" t="s">
        <v>90</v>
      </c>
      <c r="E37" s="116"/>
      <c r="F37" s="24">
        <v>1</v>
      </c>
      <c r="G37" s="24" t="s">
        <v>35</v>
      </c>
      <c r="H37" s="24" t="s">
        <v>91</v>
      </c>
      <c r="I37" s="26" t="s">
        <v>37</v>
      </c>
      <c r="J37" s="24" t="s">
        <v>38</v>
      </c>
      <c r="K37" s="37">
        <v>38.979999999999997</v>
      </c>
      <c r="L37" s="104">
        <v>0</v>
      </c>
      <c r="M37" s="37">
        <v>0</v>
      </c>
      <c r="N37" s="27">
        <f>K37*O37*0.06</f>
        <v>4.6775999999999991</v>
      </c>
      <c r="O37" s="24">
        <v>2</v>
      </c>
      <c r="P37" s="30">
        <f>K37*O37+L37+M37+N37</f>
        <v>82.637599999999992</v>
      </c>
      <c r="Q37" s="28">
        <v>0.75</v>
      </c>
      <c r="R37" s="1"/>
      <c r="S37" s="1"/>
    </row>
    <row r="38" spans="1:19" ht="15.6" x14ac:dyDescent="0.3">
      <c r="A38" s="1"/>
      <c r="B38" s="51">
        <v>17</v>
      </c>
      <c r="C38" s="29" t="s">
        <v>89</v>
      </c>
      <c r="D38" s="107" t="s">
        <v>92</v>
      </c>
      <c r="E38" s="107"/>
      <c r="F38" s="29">
        <v>1</v>
      </c>
      <c r="G38" s="29" t="s">
        <v>35</v>
      </c>
      <c r="H38" s="52" t="s">
        <v>93</v>
      </c>
      <c r="I38" s="53" t="s">
        <v>37</v>
      </c>
      <c r="J38" s="29" t="s">
        <v>67</v>
      </c>
      <c r="K38" s="30">
        <v>16.149999999999999</v>
      </c>
      <c r="L38" s="105"/>
      <c r="M38" s="30">
        <v>0</v>
      </c>
      <c r="N38" s="30">
        <f t="shared" si="0"/>
        <v>0.96899999999999986</v>
      </c>
      <c r="O38" s="29">
        <v>1</v>
      </c>
      <c r="P38" s="30">
        <f>K38*O38+L38+M38+N38</f>
        <v>17.119</v>
      </c>
      <c r="Q38" s="54">
        <v>0.75</v>
      </c>
      <c r="R38" s="1"/>
      <c r="S38" s="1"/>
    </row>
    <row r="39" spans="1:19" ht="16.2" thickBot="1" x14ac:dyDescent="0.35">
      <c r="A39" s="1"/>
      <c r="B39" s="55">
        <v>18</v>
      </c>
      <c r="C39" s="56" t="s">
        <v>89</v>
      </c>
      <c r="D39" s="118" t="s">
        <v>94</v>
      </c>
      <c r="E39" s="118"/>
      <c r="F39" s="56">
        <v>1</v>
      </c>
      <c r="G39" s="56" t="s">
        <v>35</v>
      </c>
      <c r="H39" s="56" t="s">
        <v>95</v>
      </c>
      <c r="I39" s="57" t="s">
        <v>37</v>
      </c>
      <c r="J39" s="56" t="s">
        <v>38</v>
      </c>
      <c r="K39" s="58">
        <v>29.99</v>
      </c>
      <c r="L39" s="117"/>
      <c r="M39" s="58">
        <v>0</v>
      </c>
      <c r="N39" s="58">
        <f t="shared" si="0"/>
        <v>1.7993999999999999</v>
      </c>
      <c r="O39" s="56">
        <v>1</v>
      </c>
      <c r="P39" s="58">
        <f>K39*O39+L39+M39+N39</f>
        <v>31.789399999999997</v>
      </c>
      <c r="Q39" s="59">
        <v>0.75</v>
      </c>
      <c r="R39" s="1"/>
      <c r="S39" s="1"/>
    </row>
    <row r="40" spans="1:19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6.2" thickBot="1" x14ac:dyDescent="0.35">
      <c r="A41" s="1"/>
      <c r="B41" s="97" t="s">
        <v>96</v>
      </c>
      <c r="C41" s="97"/>
      <c r="D41" s="97"/>
      <c r="E41" s="97"/>
      <c r="F41" s="9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2" thickBot="1" x14ac:dyDescent="0.35">
      <c r="A42" s="1"/>
      <c r="B42" s="119" t="s">
        <v>97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  <c r="R42" s="1"/>
      <c r="S42" s="1"/>
    </row>
    <row r="43" spans="1:19" ht="16.2" thickBot="1" x14ac:dyDescent="0.35">
      <c r="A43" s="1"/>
      <c r="B43" s="81" t="s">
        <v>19</v>
      </c>
      <c r="C43" s="82" t="s">
        <v>20</v>
      </c>
      <c r="D43" s="122" t="s">
        <v>21</v>
      </c>
      <c r="E43" s="122"/>
      <c r="F43" s="82" t="s">
        <v>22</v>
      </c>
      <c r="G43" s="82" t="s">
        <v>23</v>
      </c>
      <c r="H43" s="82" t="s">
        <v>24</v>
      </c>
      <c r="I43" s="82" t="s">
        <v>25</v>
      </c>
      <c r="J43" s="82" t="s">
        <v>26</v>
      </c>
      <c r="K43" s="82" t="s">
        <v>27</v>
      </c>
      <c r="L43" s="82" t="s">
        <v>28</v>
      </c>
      <c r="M43" s="82" t="s">
        <v>29</v>
      </c>
      <c r="N43" s="82" t="s">
        <v>30</v>
      </c>
      <c r="O43" s="82" t="s">
        <v>31</v>
      </c>
      <c r="P43" s="82" t="s">
        <v>11</v>
      </c>
      <c r="Q43" s="83" t="s">
        <v>32</v>
      </c>
      <c r="R43" s="1"/>
      <c r="S43" s="1"/>
    </row>
    <row r="44" spans="1:19" ht="15.75" customHeight="1" x14ac:dyDescent="0.3">
      <c r="A44" s="1"/>
      <c r="B44" s="60">
        <f>B39+1</f>
        <v>19</v>
      </c>
      <c r="C44" s="61" t="s">
        <v>89</v>
      </c>
      <c r="D44" s="123" t="s">
        <v>98</v>
      </c>
      <c r="E44" s="123"/>
      <c r="F44" s="61">
        <v>1</v>
      </c>
      <c r="G44" s="61" t="s">
        <v>99</v>
      </c>
      <c r="H44" s="62" t="s">
        <v>100</v>
      </c>
      <c r="I44" s="63" t="s">
        <v>37</v>
      </c>
      <c r="J44" s="61" t="s">
        <v>38</v>
      </c>
      <c r="K44" s="64">
        <v>18.54</v>
      </c>
      <c r="L44" s="64">
        <v>0</v>
      </c>
      <c r="M44" s="64">
        <v>0</v>
      </c>
      <c r="N44" s="65">
        <f>K44*O44*0.06</f>
        <v>1.1123999999999998</v>
      </c>
      <c r="O44" s="61">
        <v>1</v>
      </c>
      <c r="P44" s="64">
        <f>K44*O44</f>
        <v>18.54</v>
      </c>
      <c r="Q44" s="66">
        <v>0.5</v>
      </c>
      <c r="R44" s="1"/>
      <c r="S44" s="1"/>
    </row>
    <row r="45" spans="1:19" ht="15.6" x14ac:dyDescent="0.3">
      <c r="A45" s="1"/>
      <c r="B45" s="67">
        <f>B44+1</f>
        <v>20</v>
      </c>
      <c r="C45" s="61" t="s">
        <v>89</v>
      </c>
      <c r="D45" s="123" t="s">
        <v>101</v>
      </c>
      <c r="E45" s="123"/>
      <c r="F45" s="61">
        <v>10</v>
      </c>
      <c r="G45" s="68">
        <v>3001</v>
      </c>
      <c r="H45" s="68" t="s">
        <v>102</v>
      </c>
      <c r="I45" s="63" t="s">
        <v>37</v>
      </c>
      <c r="J45" s="61" t="s">
        <v>67</v>
      </c>
      <c r="K45" s="64">
        <v>5.92</v>
      </c>
      <c r="L45" s="64">
        <v>0</v>
      </c>
      <c r="M45" s="64">
        <v>0</v>
      </c>
      <c r="N45" s="65">
        <f>K45*O45*0.06</f>
        <v>1.0655999999999999</v>
      </c>
      <c r="O45" s="61">
        <v>3</v>
      </c>
      <c r="P45" s="64">
        <f>O45*K45</f>
        <v>17.759999999999998</v>
      </c>
      <c r="Q45" s="69">
        <v>0.5</v>
      </c>
      <c r="R45" s="1"/>
      <c r="S45" s="1"/>
    </row>
    <row r="46" spans="1:19" ht="15.6" x14ac:dyDescent="0.3">
      <c r="A46" s="1"/>
      <c r="B46" s="67">
        <f t="shared" ref="B46:B48" si="2">B45+1</f>
        <v>21</v>
      </c>
      <c r="C46" s="68" t="s">
        <v>89</v>
      </c>
      <c r="D46" s="111" t="s">
        <v>103</v>
      </c>
      <c r="E46" s="111"/>
      <c r="F46" s="68">
        <v>5</v>
      </c>
      <c r="G46" s="68">
        <v>803471</v>
      </c>
      <c r="H46" s="68" t="s">
        <v>104</v>
      </c>
      <c r="I46" s="63" t="s">
        <v>37</v>
      </c>
      <c r="J46" s="68" t="s">
        <v>67</v>
      </c>
      <c r="K46" s="65">
        <v>1.28</v>
      </c>
      <c r="L46" s="64">
        <v>0</v>
      </c>
      <c r="M46" s="65">
        <v>0</v>
      </c>
      <c r="N46" s="65">
        <f>K46*O46*0.06</f>
        <v>0.46079999999999999</v>
      </c>
      <c r="O46" s="68">
        <v>6</v>
      </c>
      <c r="P46" s="65">
        <f t="shared" ref="P46:P48" si="3">K46*O46+L46+M46+N46</f>
        <v>8.1408000000000005</v>
      </c>
      <c r="Q46" s="69">
        <v>0.5</v>
      </c>
      <c r="R46" s="1"/>
      <c r="S46" s="1"/>
    </row>
    <row r="47" spans="1:19" ht="15.6" x14ac:dyDescent="0.3">
      <c r="A47" s="1"/>
      <c r="B47" s="67">
        <f t="shared" si="2"/>
        <v>22</v>
      </c>
      <c r="C47" s="68" t="s">
        <v>89</v>
      </c>
      <c r="D47" s="123" t="s">
        <v>105</v>
      </c>
      <c r="E47" s="123"/>
      <c r="F47" s="61">
        <v>6</v>
      </c>
      <c r="G47" s="61">
        <v>800341</v>
      </c>
      <c r="H47" s="68" t="s">
        <v>106</v>
      </c>
      <c r="I47" s="63" t="s">
        <v>37</v>
      </c>
      <c r="J47" s="68" t="s">
        <v>67</v>
      </c>
      <c r="K47" s="65">
        <v>1.28</v>
      </c>
      <c r="L47" s="64">
        <v>0</v>
      </c>
      <c r="M47" s="65">
        <v>0</v>
      </c>
      <c r="N47" s="65">
        <f t="shared" ref="N47" si="4">K47*O47*0.06</f>
        <v>0.76800000000000002</v>
      </c>
      <c r="O47" s="68">
        <v>10</v>
      </c>
      <c r="P47" s="65">
        <f t="shared" si="3"/>
        <v>13.568000000000001</v>
      </c>
      <c r="Q47" s="69">
        <v>0.5</v>
      </c>
      <c r="R47" s="1"/>
      <c r="S47" s="1"/>
    </row>
    <row r="48" spans="1:19" ht="15.6" x14ac:dyDescent="0.3">
      <c r="A48" s="1"/>
      <c r="B48" s="67">
        <f t="shared" si="2"/>
        <v>23</v>
      </c>
      <c r="C48" s="68" t="s">
        <v>89</v>
      </c>
      <c r="D48" s="111" t="s">
        <v>107</v>
      </c>
      <c r="E48" s="111"/>
      <c r="F48" s="68">
        <v>1</v>
      </c>
      <c r="G48" s="68" t="s">
        <v>108</v>
      </c>
      <c r="H48" s="68" t="s">
        <v>109</v>
      </c>
      <c r="I48" s="63" t="s">
        <v>37</v>
      </c>
      <c r="J48" s="68" t="s">
        <v>67</v>
      </c>
      <c r="K48" s="65">
        <v>3.94</v>
      </c>
      <c r="L48" s="64">
        <v>0</v>
      </c>
      <c r="M48" s="65">
        <v>0</v>
      </c>
      <c r="N48" s="65">
        <f>K48*O48*0.06</f>
        <v>0.2364</v>
      </c>
      <c r="O48" s="68">
        <v>1</v>
      </c>
      <c r="P48" s="65">
        <f t="shared" si="3"/>
        <v>4.1764000000000001</v>
      </c>
      <c r="Q48" s="69">
        <v>0.5</v>
      </c>
      <c r="R48" s="1"/>
      <c r="S48" s="1"/>
    </row>
    <row r="49" spans="1:19" s="84" customFormat="1" ht="15.6" x14ac:dyDescent="0.3">
      <c r="A49" s="70"/>
      <c r="B49" s="67">
        <v>24</v>
      </c>
      <c r="C49" s="68" t="s">
        <v>63</v>
      </c>
      <c r="D49" s="111" t="s">
        <v>110</v>
      </c>
      <c r="E49" s="111"/>
      <c r="F49" s="68">
        <v>1</v>
      </c>
      <c r="G49" s="68" t="s">
        <v>111</v>
      </c>
      <c r="H49" s="68" t="s">
        <v>112</v>
      </c>
      <c r="I49" s="63" t="s">
        <v>37</v>
      </c>
      <c r="J49" s="68" t="s">
        <v>38</v>
      </c>
      <c r="K49" s="77">
        <v>180.62</v>
      </c>
      <c r="L49" s="64">
        <v>8.89</v>
      </c>
      <c r="M49" s="65">
        <v>0</v>
      </c>
      <c r="N49" s="65">
        <f>K49*O49*0.06</f>
        <v>10.837199999999999</v>
      </c>
      <c r="O49" s="68">
        <v>1</v>
      </c>
      <c r="P49" s="65">
        <f>K49*O49+L49+M49+N49</f>
        <v>200.34719999999999</v>
      </c>
      <c r="Q49" s="69">
        <v>0.5</v>
      </c>
      <c r="R49" s="70"/>
      <c r="S49" s="70"/>
    </row>
    <row r="50" spans="1:19" ht="16.2" thickBot="1" x14ac:dyDescent="0.35">
      <c r="A50" s="1"/>
      <c r="B50" s="71">
        <v>25</v>
      </c>
      <c r="C50" s="72" t="s">
        <v>39</v>
      </c>
      <c r="D50" s="125" t="s">
        <v>113</v>
      </c>
      <c r="E50" s="125"/>
      <c r="F50" s="72">
        <v>1</v>
      </c>
      <c r="G50" s="72" t="s">
        <v>114</v>
      </c>
      <c r="H50" s="72" t="s">
        <v>115</v>
      </c>
      <c r="I50" s="78" t="s">
        <v>37</v>
      </c>
      <c r="J50" s="72" t="s">
        <v>67</v>
      </c>
      <c r="K50" s="73">
        <v>11.99</v>
      </c>
      <c r="L50" s="74">
        <v>0</v>
      </c>
      <c r="M50" s="75">
        <v>0</v>
      </c>
      <c r="N50" s="75">
        <f>K50*O50*0.06</f>
        <v>0.71940000000000004</v>
      </c>
      <c r="O50" s="72">
        <v>1</v>
      </c>
      <c r="P50" s="73">
        <f>K50*O50+L50+M50+N50</f>
        <v>12.7094</v>
      </c>
      <c r="Q50" s="76">
        <v>0.5</v>
      </c>
      <c r="R50" s="1"/>
      <c r="S50" s="1"/>
    </row>
    <row r="51" spans="1:19" ht="16.2" thickBot="1" x14ac:dyDescent="0.35">
      <c r="A51" s="1"/>
      <c r="B51" s="126" t="s">
        <v>116</v>
      </c>
      <c r="C51" s="126"/>
      <c r="D51" s="126"/>
      <c r="E51" s="126"/>
      <c r="F51" s="126"/>
      <c r="G51" s="126"/>
      <c r="H51" s="126"/>
      <c r="I51" s="126"/>
      <c r="J51" s="126"/>
      <c r="K51" s="1"/>
      <c r="L51" s="1"/>
      <c r="M51" s="1"/>
      <c r="N51" s="1"/>
      <c r="O51" s="1"/>
      <c r="P51" s="1"/>
      <c r="Q51" s="1"/>
      <c r="R51" s="1"/>
      <c r="S51" s="1"/>
    </row>
    <row r="52" spans="1:19" ht="15.6" x14ac:dyDescent="0.3">
      <c r="A52" s="1"/>
      <c r="B52" s="127" t="s">
        <v>117</v>
      </c>
      <c r="C52" s="127"/>
      <c r="D52" s="127"/>
      <c r="E52" s="127"/>
      <c r="F52" s="127"/>
      <c r="G52" s="127"/>
      <c r="H52" s="127"/>
      <c r="I52" s="127"/>
      <c r="J52" s="127"/>
      <c r="K52" s="1"/>
      <c r="L52" s="1"/>
      <c r="M52" s="1"/>
      <c r="N52" s="1"/>
      <c r="O52" s="1"/>
      <c r="P52" s="1"/>
      <c r="Q52" s="1"/>
      <c r="R52" s="1"/>
      <c r="S52" s="1"/>
    </row>
    <row r="53" spans="1:19" ht="16.2" thickBot="1" x14ac:dyDescent="0.35">
      <c r="A53" s="1"/>
      <c r="B53" s="124" t="s">
        <v>118</v>
      </c>
      <c r="C53" s="124"/>
      <c r="D53" s="124"/>
      <c r="E53" s="124"/>
      <c r="F53" s="124"/>
      <c r="G53" s="124"/>
      <c r="H53" s="124"/>
      <c r="I53" s="124"/>
      <c r="J53" s="124"/>
      <c r="K53" s="1"/>
      <c r="L53" s="1"/>
      <c r="M53" s="1"/>
      <c r="N53" s="1"/>
      <c r="O53" s="1"/>
      <c r="P53" s="1"/>
      <c r="Q53" s="1"/>
      <c r="R53" s="1"/>
      <c r="S53" s="1"/>
    </row>
    <row r="54" spans="1:19" ht="15.6" x14ac:dyDescent="0.3">
      <c r="A54" s="1"/>
      <c r="B54" s="7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6" x14ac:dyDescent="0.3">
      <c r="A56" s="1"/>
      <c r="B56" s="8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6" x14ac:dyDescent="0.3">
      <c r="A57" s="1"/>
      <c r="B57" s="8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6" x14ac:dyDescent="0.3">
      <c r="A58" s="1"/>
      <c r="B58" s="8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6" x14ac:dyDescent="0.3">
      <c r="A59" s="1"/>
      <c r="B59" s="8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6" x14ac:dyDescent="0.3">
      <c r="A60" s="1"/>
      <c r="B60" s="8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6" x14ac:dyDescent="0.3">
      <c r="A61" s="1"/>
      <c r="B61" s="8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6" x14ac:dyDescent="0.3">
      <c r="A62" s="1"/>
      <c r="B62" s="8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6" x14ac:dyDescent="0.3">
      <c r="A64" s="1"/>
      <c r="B64" s="7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6" x14ac:dyDescent="0.3">
      <c r="A65" s="1"/>
      <c r="B65" s="8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6" x14ac:dyDescent="0.3">
      <c r="A66" s="1"/>
      <c r="B66" s="8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6" x14ac:dyDescent="0.3">
      <c r="A67" s="1"/>
      <c r="B67" s="8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</sheetData>
  <mergeCells count="54">
    <mergeCell ref="B53:J53"/>
    <mergeCell ref="D47:E47"/>
    <mergeCell ref="D48:E48"/>
    <mergeCell ref="D49:E49"/>
    <mergeCell ref="D50:E50"/>
    <mergeCell ref="B51:J51"/>
    <mergeCell ref="B52:J52"/>
    <mergeCell ref="D46:E46"/>
    <mergeCell ref="D33:E33"/>
    <mergeCell ref="D34:E34"/>
    <mergeCell ref="D35:E35"/>
    <mergeCell ref="L35:L36"/>
    <mergeCell ref="D36:E36"/>
    <mergeCell ref="D37:E37"/>
    <mergeCell ref="L37:L39"/>
    <mergeCell ref="D38:E38"/>
    <mergeCell ref="D39:E39"/>
    <mergeCell ref="B41:F41"/>
    <mergeCell ref="B42:Q42"/>
    <mergeCell ref="D43:E43"/>
    <mergeCell ref="D44:E44"/>
    <mergeCell ref="D45:E45"/>
    <mergeCell ref="D32:E32"/>
    <mergeCell ref="D21:E21"/>
    <mergeCell ref="D22:E22"/>
    <mergeCell ref="D23:E23"/>
    <mergeCell ref="L23:L27"/>
    <mergeCell ref="D24:E24"/>
    <mergeCell ref="D25:E25"/>
    <mergeCell ref="D26:E26"/>
    <mergeCell ref="D27:E27"/>
    <mergeCell ref="D28:E28"/>
    <mergeCell ref="D29:E29"/>
    <mergeCell ref="D30:E30"/>
    <mergeCell ref="L30:L31"/>
    <mergeCell ref="D31:E31"/>
    <mergeCell ref="B20:Q20"/>
    <mergeCell ref="B7:C7"/>
    <mergeCell ref="B8:C8"/>
    <mergeCell ref="B10:D10"/>
    <mergeCell ref="B11:C11"/>
    <mergeCell ref="B12:C12"/>
    <mergeCell ref="B13:C13"/>
    <mergeCell ref="B14:C14"/>
    <mergeCell ref="B15:C15"/>
    <mergeCell ref="B16:C16"/>
    <mergeCell ref="B18:E18"/>
    <mergeCell ref="B19:Q19"/>
    <mergeCell ref="B6:C6"/>
    <mergeCell ref="B2:D2"/>
    <mergeCell ref="F2:G2"/>
    <mergeCell ref="B3:C3"/>
    <mergeCell ref="B4:C4"/>
    <mergeCell ref="B5:C5"/>
  </mergeCells>
  <hyperlinks>
    <hyperlink ref="I23" r:id="rId1" xr:uid="{E4ECF5D2-EE55-42B4-B755-6E231DF16636}"/>
    <hyperlink ref="I22" r:id="rId2" xr:uid="{3945D0E8-9BDC-4FEB-B101-CF13AC07A1F0}"/>
    <hyperlink ref="I32" r:id="rId3" xr:uid="{43F015A6-AC25-4EE1-92B0-9C89888AEB99}"/>
    <hyperlink ref="I28" r:id="rId4" xr:uid="{3E3139C3-224C-4E5E-86F0-EAD0E9CF1897}"/>
    <hyperlink ref="I34" r:id="rId5" xr:uid="{7825F906-10F7-4EDC-B915-AFCF876317CA}"/>
    <hyperlink ref="I24" r:id="rId6" display="https://www.amazon.com/TOAPPNER-Multicolored-Breadboard-Arduino-Raspberry/dp/B089FZ79CS/ref=sr_1_6?gclid=EAIaIQobChMI1OWrqui99AIVBW6GCh2ZrAiCEAAYASAAEgKUN_D_BwE&amp;hvadid=153729479170&amp;hvdev=c&amp;hvlocphy=1015213&amp;hvnetw=g&amp;hvqmt=e&amp;hvrand=12161658181333546926&amp;hvtargid=kwd-29069253415&amp;hydadcr=19103_9350913&amp;keywords=arduino+wires&amp;qid=1638197264&amp;sr=8-6" xr:uid="{86DAFB67-7DA4-4F1D-9AB3-64BD706D6336}"/>
    <hyperlink ref="I29" r:id="rId7" display="https://www.lowes.com/pd/Design-Polymerics-64-fl-oz-Gray-Duct-Sealant/3736193?cm_mmc=shp-_-c-_-prd-_-plb-_-ggl-_-LIA_PLB_171_Air-Circulation-_-3736193-_-0-_-0-_-0&amp;ds_rl=1286981&amp;gclid=EAIaIQobChMIzYmM0_e99AIVDmKGCh3RkA7zEAQYAiABEgJCoPD_BwE&amp;gclsrc=aw.ds" xr:uid="{C676DA50-210F-40A1-A0F5-CF75161F0875}"/>
    <hyperlink ref="I25" r:id="rId8" xr:uid="{AE36E7D2-CB82-469A-A352-D6B4D5CDB046}"/>
    <hyperlink ref="I36" r:id="rId9" xr:uid="{042BE61F-A49C-4E9B-A445-43D4AF9E49B0}"/>
    <hyperlink ref="I35" r:id="rId10" xr:uid="{B8984687-42B8-41A0-873E-9E457B2F25E2}"/>
    <hyperlink ref="I27" r:id="rId11" xr:uid="{6B3AFDE8-E309-4ACA-94A5-9D9DB4FB3984}"/>
    <hyperlink ref="I30" r:id="rId12" xr:uid="{9400D54F-0B5C-43FE-A57E-DA20F6EB2FCD}"/>
    <hyperlink ref="I39" r:id="rId13" xr:uid="{A5D68757-D144-4AA2-904B-C4BBEEC004C0}"/>
    <hyperlink ref="I26" r:id="rId14" xr:uid="{C32E5EC5-364C-46C2-A397-ADB6BF1D6A20}"/>
    <hyperlink ref="I38" r:id="rId15" xr:uid="{1DA55284-B5A7-48B4-9819-AA5E976A63B4}"/>
    <hyperlink ref="I31" r:id="rId16" xr:uid="{A702DB42-BE70-40F6-965F-C2290C144EC6}"/>
    <hyperlink ref="I33" r:id="rId17" xr:uid="{6C707701-3AC9-4A14-9B1E-C0FD5F750E56}"/>
    <hyperlink ref="I44" r:id="rId18" xr:uid="{DAB87012-A25E-4540-BCFF-9552FB5D7E52}"/>
    <hyperlink ref="I37" r:id="rId19" xr:uid="{6D2B9746-F349-4D5D-AF5D-D76B63232C58}"/>
    <hyperlink ref="I45" r:id="rId20" xr:uid="{CD404F08-EE2D-4685-B74C-51908BC5F649}"/>
    <hyperlink ref="I47" r:id="rId21" xr:uid="{7117D92D-79B7-4D57-B2B1-D45D543412A0}"/>
    <hyperlink ref="I46" r:id="rId22" xr:uid="{E422831B-6869-4726-8A30-D6464B886D1D}"/>
    <hyperlink ref="I48" r:id="rId23" xr:uid="{BCFCF853-538D-4241-8457-ACBA327EB34E}"/>
    <hyperlink ref="I50" r:id="rId24" xr:uid="{35755861-4768-470B-B8A8-56EC6D8B825B}"/>
    <hyperlink ref="I49" r:id="rId25" xr:uid="{9870349A-77E5-4B66-9B4F-BFA939A34710}"/>
  </hyperlinks>
  <pageMargins left="0.7" right="0.7" top="0.75" bottom="0.75" header="0.3" footer="0.3"/>
  <pageSetup orientation="portrait" horizontalDpi="0" verticalDpi="0" r:id="rId26"/>
  <headerFooter>
    <oddFooter>&amp;C_x000D_&amp;1#&amp;"Calibri"&amp;10&amp;K000000 Classified as Business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409E64729AE846AE12808FA2DC7909" ma:contentTypeVersion="13" ma:contentTypeDescription="Create a new document." ma:contentTypeScope="" ma:versionID="9de59a75b96173035f15b81229570a58">
  <xsd:schema xmlns:xsd="http://www.w3.org/2001/XMLSchema" xmlns:xs="http://www.w3.org/2001/XMLSchema" xmlns:p="http://schemas.microsoft.com/office/2006/metadata/properties" xmlns:ns3="a75d7afc-0f0c-4539-8c2c-6c5947b3e104" xmlns:ns4="7e2b4302-b65d-48c7-99bb-c7106d6c888a" targetNamespace="http://schemas.microsoft.com/office/2006/metadata/properties" ma:root="true" ma:fieldsID="9feb6ac392a59b82b9412833a389b51f" ns3:_="" ns4:_="">
    <xsd:import namespace="a75d7afc-0f0c-4539-8c2c-6c5947b3e104"/>
    <xsd:import namespace="7e2b4302-b65d-48c7-99bb-c7106d6c88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d7afc-0f0c-4539-8c2c-6c5947b3e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b4302-b65d-48c7-99bb-c7106d6c88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222A9-3820-4733-83D3-A2C24FA45B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574C7-A381-4A76-AD52-445DB0F264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590E51-B1A8-4FCE-AB2C-6B23B6F72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d7afc-0f0c-4539-8c2c-6c5947b3e104"/>
    <ds:schemaRef ds:uri="7e2b4302-b65d-48c7-99bb-c7106d6c8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Finalized 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Nicholas Blenker</dc:creator>
  <cp:keywords/>
  <dc:description/>
  <cp:lastModifiedBy>Bilbow William M</cp:lastModifiedBy>
  <cp:revision/>
  <dcterms:created xsi:type="dcterms:W3CDTF">2022-01-31T18:35:09Z</dcterms:created>
  <dcterms:modified xsi:type="dcterms:W3CDTF">2022-02-15T19:21:47Z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0x010100CB409E64729AE846AE12808FA2DC7909</vt:lpwstr>
  </property>
  <property fmtid="{D5CDD505-2E9C-101B-9397-08002B2CF9AE}" pid="3" name="MSIP_Label_8d6a82de-332f-43b8-a8a7-1928fd67507f_Enabled">
    <vt:lpwstr>true</vt:lpwstr>
  </property>
  <property fmtid="{D5CDD505-2E9C-101B-9397-08002B2CF9AE}" pid="4" name="MSIP_Label_8d6a82de-332f-43b8-a8a7-1928fd67507f_SetDate">
    <vt:lpwstr>2022-02-15T17:10:16Z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iteId">
    <vt:lpwstr>097464b8-069c-453e-9254-c17ec707310d</vt:lpwstr>
  </property>
  <property fmtid="{D5CDD505-2E9C-101B-9397-08002B2CF9AE}" pid="8" name="MSIP_Label_8d6a82de-332f-43b8-a8a7-1928fd67507f_ActionId">
    <vt:lpwstr>ac8449c9-693f-4e3e-964d-4fb61366bd5d</vt:lpwstr>
  </property>
  <property fmtid="{D5CDD505-2E9C-101B-9397-08002B2CF9AE}" pid="9" name="MSIP_Label_8d6a82de-332f-43b8-a8a7-1928fd67507f_ContentBits">
    <vt:lpwstr>2</vt:lpwstr>
  </property>
</Properties>
</file>